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8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<sst xmlns="http://schemas.openxmlformats.org/spreadsheetml/2006/main" count="457" uniqueCount="134">
  <si>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</si>
  <si>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</si>
  <si>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</si>
  <si>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</si>
  <si>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</si>
  <si>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</si>
  <si>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</si>
  <si>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</si>
  <si>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</si>
  <si>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</si>
  <si>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</si>
  <si>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</si>
  <si>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</si>
  <si>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</si>
  <si>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</si>
  <si>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</si>
  <si>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</si>
  <si>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</si>
  <si>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</si>
  <si>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</si>
  <si>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</si>
  <si>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</si>
  <si>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</si>
  <si>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</si>
  <si>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</si>
  <si>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</si>
  <si>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</si>
  <si>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</si>
  <si>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</si>
  <si>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</si>
  <si>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</si>
  <si>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</si>
  <si>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</si>
  <si>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</si>
  <si>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</si>
  <si>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</si>
  <si>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</si>
  <si>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</si>
  <si>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</si>
  <si>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</si>
  <si>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</si>
  <si>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</si>
  <si>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</si>
  <si>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</si>
  <si>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</si>
  <si>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</si>
  <si>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</si>
  <si>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</si>
  <si>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</si>
  <si>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</si>
  <si>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</si>
  <si>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</si>
  <si>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</si>
  <si>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</si>
  <si>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</si>
  <si>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</si>
  <si>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</si>
  <si>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</si>
  <si>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</si>
  <si>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</si>
  <si>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</si>
  <si>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</si>
  <si>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</si>
  <si>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</si>
  <si>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</si>
  <si>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</si>
  <si>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</si>
  <si>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</si>
  <si>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</si>
  <si>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</si>
  <si>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</si>
  <si>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</si>
  <si>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</si>
  <si>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</si>
  <si>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</si>
  <si>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</si>
  <si>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</si>
  <si>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</si>
  <si>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</si>
  <si>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</si>
  <si>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</si>
  <si>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</si>
  <si>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</si>
  <si>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</si>
  <si>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</si>
  <si>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</si>
  <si>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</si>
  <si>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</si>
  <si>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</si>
  <si>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</si>
  <si>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</si>
  <si>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</si>
  <si>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</si>
  <si>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</si>
  <si>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</si>
  <si>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</si>
  <si>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</si>
  <si>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</si>
  <si>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</si>
  <si>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</si>
  <si>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</si>
  <si>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</si>
  <si>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</si>
  <si>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</si>
  <si>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</si>
  <si>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</si>
  <si>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</si>
  <si>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</si>
  <si>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</si>
  <si>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</si>
  <si>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</si>
  <si>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</si>
  <si>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</si>
  <si>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</si>
  <si>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</si>
  <si>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</si>
  <si>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</si>
  <si>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</si>
  <si>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</si>
  <si>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</si>
  <si>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</si>
  <si>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</si>
  <si>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</si>
  <si>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</si>
  <si>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</si>
  <si>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</si>
  <si>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</si>
  <si>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</si>
  <si>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</si>
  <si>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</si>
  <si>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</si>
  <si>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19.12.2017</t>
  </si>
  <si>
    <r>
      <t xml:space="preserve">станом на 19.12.2017р.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</si>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</sst>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65"/>
      <color indexed="8"/>
      <name val="Times New Roman"/>
      <family val="1"/>
    </font>
    <font>
      <sz val="4"/>
      <color indexed="8"/>
      <name val="Times New Roman"/>
      <family val="1"/>
    </font>
    <font>
      <sz val="5.45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1280041"/>
        <c:axId val="35976050"/>
      </c:lineChart>
      <c:catAx>
        <c:axId val="412800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76050"/>
        <c:crosses val="autoZero"/>
        <c:auto val="0"/>
        <c:lblOffset val="100"/>
        <c:tickLblSkip val="1"/>
        <c:noMultiLvlLbl val="0"/>
      </c:catAx>
      <c:valAx>
        <c:axId val="359760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2800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13931091"/>
        <c:axId val="58270956"/>
      </c:lineChart>
      <c:catAx>
        <c:axId val="139310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70956"/>
        <c:crosses val="autoZero"/>
        <c:auto val="0"/>
        <c:lblOffset val="100"/>
        <c:tickLblSkip val="1"/>
        <c:noMultiLvlLbl val="0"/>
      </c:catAx>
      <c:valAx>
        <c:axId val="58270956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93109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54676557"/>
        <c:axId val="22326966"/>
      </c:lineChart>
      <c:catAx>
        <c:axId val="546765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26966"/>
        <c:crosses val="autoZero"/>
        <c:auto val="0"/>
        <c:lblOffset val="100"/>
        <c:tickLblSkip val="1"/>
        <c:noMultiLvlLbl val="0"/>
      </c:catAx>
      <c:valAx>
        <c:axId val="22326966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7655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66724967"/>
        <c:axId val="63653792"/>
      </c:lineChart>
      <c:catAx>
        <c:axId val="667249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53792"/>
        <c:crosses val="autoZero"/>
        <c:auto val="0"/>
        <c:lblOffset val="100"/>
        <c:tickLblSkip val="1"/>
        <c:noMultiLvlLbl val="0"/>
      </c:catAx>
      <c:valAx>
        <c:axId val="63653792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2496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19.12.2017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6013217"/>
        <c:axId val="55683498"/>
      </c:bar3D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83498"/>
        <c:crosses val="autoZero"/>
        <c:auto val="1"/>
        <c:lblOffset val="100"/>
        <c:tickLblSkip val="1"/>
        <c:noMultiLvlLbl val="0"/>
      </c:catAx>
      <c:valAx>
        <c:axId val="55683498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13217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1389435"/>
        <c:axId val="14069460"/>
      </c:bar3D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069460"/>
        <c:crosses val="autoZero"/>
        <c:auto val="1"/>
        <c:lblOffset val="100"/>
        <c:tickLblSkip val="1"/>
        <c:noMultiLvlLbl val="0"/>
      </c:catAx>
      <c:valAx>
        <c:axId val="14069460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89435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5348995"/>
        <c:axId val="28378908"/>
      </c:lineChart>
      <c:catAx>
        <c:axId val="553489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78908"/>
        <c:crosses val="autoZero"/>
        <c:auto val="0"/>
        <c:lblOffset val="100"/>
        <c:tickLblSkip val="1"/>
        <c:noMultiLvlLbl val="0"/>
      </c:catAx>
      <c:valAx>
        <c:axId val="283789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34899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4083581"/>
        <c:axId val="16990182"/>
      </c:lineChart>
      <c:catAx>
        <c:axId val="540835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90182"/>
        <c:crosses val="autoZero"/>
        <c:auto val="0"/>
        <c:lblOffset val="100"/>
        <c:tickLblSkip val="1"/>
        <c:noMultiLvlLbl val="0"/>
      </c:catAx>
      <c:valAx>
        <c:axId val="1699018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835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8693911"/>
        <c:axId val="34027472"/>
      </c:lineChart>
      <c:catAx>
        <c:axId val="186939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27472"/>
        <c:crosses val="autoZero"/>
        <c:auto val="0"/>
        <c:lblOffset val="100"/>
        <c:tickLblSkip val="1"/>
        <c:noMultiLvlLbl val="0"/>
      </c:catAx>
      <c:valAx>
        <c:axId val="3402747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69391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37811793"/>
        <c:axId val="4761818"/>
      </c:lineChart>
      <c:catAx>
        <c:axId val="378117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1818"/>
        <c:crosses val="autoZero"/>
        <c:auto val="0"/>
        <c:lblOffset val="100"/>
        <c:tickLblSkip val="1"/>
        <c:noMultiLvlLbl val="0"/>
      </c:catAx>
      <c:valAx>
        <c:axId val="476181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81179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2856363"/>
        <c:axId val="50162948"/>
      </c:lineChart>
      <c:catAx>
        <c:axId val="428563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62948"/>
        <c:crosses val="autoZero"/>
        <c:auto val="0"/>
        <c:lblOffset val="100"/>
        <c:tickLblSkip val="1"/>
        <c:noMultiLvlLbl val="0"/>
      </c:catAx>
      <c:valAx>
        <c:axId val="5016294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85636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48813349"/>
        <c:axId val="36666958"/>
      </c:lineChart>
      <c:catAx>
        <c:axId val="488133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66958"/>
        <c:crosses val="autoZero"/>
        <c:auto val="0"/>
        <c:lblOffset val="100"/>
        <c:tickLblSkip val="1"/>
        <c:noMultiLvlLbl val="0"/>
      </c:catAx>
      <c:valAx>
        <c:axId val="366669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1334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61567167"/>
        <c:axId val="17233592"/>
      </c:lineChart>
      <c:catAx>
        <c:axId val="615671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33592"/>
        <c:crosses val="autoZero"/>
        <c:auto val="0"/>
        <c:lblOffset val="100"/>
        <c:tickLblSkip val="1"/>
        <c:noMultiLvlLbl val="0"/>
      </c:catAx>
      <c:valAx>
        <c:axId val="172335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56716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20884601"/>
        <c:axId val="53743682"/>
      </c:lineChart>
      <c:catAx>
        <c:axId val="208846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43682"/>
        <c:crosses val="autoZero"/>
        <c:auto val="0"/>
        <c:lblOffset val="100"/>
        <c:tickLblSkip val="1"/>
        <c:noMultiLvlLbl val="0"/>
      </c:catAx>
      <c:valAx>
        <c:axId val="5374368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88460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-32 469,4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8006301.909999937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117</v>
      </c>
      <c r="S1" s="129"/>
      <c r="T1" s="129"/>
      <c r="U1" s="129"/>
      <c r="V1" s="129"/>
      <c r="W1" s="130"/>
    </row>
    <row r="2" spans="1:23" ht="15" thickBot="1">
      <c r="A2" s="131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122</v>
      </c>
      <c r="S1" s="129"/>
      <c r="T1" s="129"/>
      <c r="U1" s="129"/>
      <c r="V1" s="129"/>
      <c r="W1" s="130"/>
    </row>
    <row r="2" spans="1:23" ht="15" thickBot="1">
      <c r="A2" s="131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41">
        <v>0</v>
      </c>
      <c r="V19" s="142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41">
        <v>0</v>
      </c>
      <c r="V20" s="142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41">
        <v>0</v>
      </c>
      <c r="V21" s="142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41">
        <v>0</v>
      </c>
      <c r="V22" s="142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41">
        <v>0</v>
      </c>
      <c r="V24" s="142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41">
        <v>3</v>
      </c>
      <c r="V25" s="142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47">
        <f>SUM(U4:U25)</f>
        <v>4</v>
      </c>
      <c r="V26" s="148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43070</v>
      </c>
      <c r="S31" s="153">
        <f>'[3]листопад'!$D$109</f>
        <v>374.51626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43070</v>
      </c>
      <c r="S41" s="152">
        <f>'[4]залишки'!$K$6/1000</f>
        <v>8006.3019099999365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S34:T34"/>
    <mergeCell ref="S35:T35"/>
    <mergeCell ref="R39:U39"/>
    <mergeCell ref="R40:U40"/>
    <mergeCell ref="R41:R42"/>
    <mergeCell ref="S41:U42"/>
    <mergeCell ref="U23:V23"/>
    <mergeCell ref="U25:V25"/>
    <mergeCell ref="U26:V26"/>
    <mergeCell ref="R29:U29"/>
    <mergeCell ref="R30:U30"/>
    <mergeCell ref="R31:R32"/>
    <mergeCell ref="S31:U32"/>
    <mergeCell ref="U24:V2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129</v>
      </c>
      <c r="S1" s="129"/>
      <c r="T1" s="129"/>
      <c r="U1" s="129"/>
      <c r="V1" s="129"/>
      <c r="W1" s="130"/>
    </row>
    <row r="2" spans="1:23" ht="15" thickBot="1">
      <c r="A2" s="131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132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 aca="true" t="shared" si="0" ref="E4:E15"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1" ref="M4:M23">N4-B4-C4-F4-G4-H4-I4-J4-K4-L4</f>
        <v>18.5</v>
      </c>
      <c r="N4" s="69">
        <v>5785.2</v>
      </c>
      <c r="O4" s="69">
        <v>5700</v>
      </c>
      <c r="P4" s="3">
        <f aca="true" t="shared" si="2" ref="P4:P23">N4/O4</f>
        <v>1.0149473684210526</v>
      </c>
      <c r="Q4" s="2">
        <f>AVERAGE(N4:N16)</f>
        <v>4675.8341666666665</v>
      </c>
      <c r="R4" s="71">
        <v>101.74</v>
      </c>
      <c r="S4" s="72">
        <v>0</v>
      </c>
      <c r="T4" s="73">
        <v>0</v>
      </c>
      <c r="U4" s="139">
        <v>0</v>
      </c>
      <c r="V4" s="140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 t="shared" si="0"/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1"/>
        <v>22.300000000000082</v>
      </c>
      <c r="N5" s="69">
        <v>2073.9</v>
      </c>
      <c r="O5" s="69">
        <v>2000</v>
      </c>
      <c r="P5" s="3">
        <f t="shared" si="2"/>
        <v>1.03695</v>
      </c>
      <c r="Q5" s="2">
        <v>4675.8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 t="shared" si="0"/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1"/>
        <v>14.249999999999886</v>
      </c>
      <c r="N6" s="69">
        <v>4638.2</v>
      </c>
      <c r="O6" s="69">
        <v>3500</v>
      </c>
      <c r="P6" s="3">
        <f t="shared" si="2"/>
        <v>1.3252</v>
      </c>
      <c r="Q6" s="2">
        <v>4675.8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 t="shared" si="0"/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1"/>
        <v>11.399999999999984</v>
      </c>
      <c r="N7" s="69">
        <v>5209.6</v>
      </c>
      <c r="O7" s="69">
        <v>6500</v>
      </c>
      <c r="P7" s="3">
        <f t="shared" si="2"/>
        <v>0.8014769230769231</v>
      </c>
      <c r="Q7" s="2">
        <v>4675.8</v>
      </c>
      <c r="R7" s="77">
        <v>21.6</v>
      </c>
      <c r="S7" s="78">
        <v>0</v>
      </c>
      <c r="T7" s="79">
        <v>459.8</v>
      </c>
      <c r="U7" s="143">
        <v>1</v>
      </c>
      <c r="V7" s="144"/>
      <c r="W7" s="74">
        <f t="shared" si="3"/>
        <v>482.40000000000003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 t="shared" si="0"/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1"/>
        <v>13.499999999999474</v>
      </c>
      <c r="N8" s="69">
        <v>8067.45</v>
      </c>
      <c r="O8" s="69">
        <v>6700</v>
      </c>
      <c r="P8" s="3">
        <f t="shared" si="2"/>
        <v>1.2040970149253731</v>
      </c>
      <c r="Q8" s="2">
        <v>4675.8</v>
      </c>
      <c r="R8" s="77">
        <v>0</v>
      </c>
      <c r="S8" s="78">
        <v>0</v>
      </c>
      <c r="T8" s="76">
        <v>34.9</v>
      </c>
      <c r="U8" s="141">
        <v>0</v>
      </c>
      <c r="V8" s="142"/>
      <c r="W8" s="74">
        <f t="shared" si="3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 t="shared" si="0"/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13.699999999999847</v>
      </c>
      <c r="N9" s="69">
        <v>5644.4</v>
      </c>
      <c r="O9" s="69">
        <v>3400</v>
      </c>
      <c r="P9" s="3">
        <f t="shared" si="2"/>
        <v>1.6601176470588235</v>
      </c>
      <c r="Q9" s="2">
        <v>4675.8</v>
      </c>
      <c r="R9" s="77">
        <v>0</v>
      </c>
      <c r="S9" s="78">
        <v>0</v>
      </c>
      <c r="T9" s="76">
        <v>274.94</v>
      </c>
      <c r="U9" s="141">
        <v>0</v>
      </c>
      <c r="V9" s="142"/>
      <c r="W9" s="74">
        <f t="shared" si="3"/>
        <v>274.94</v>
      </c>
    </row>
    <row r="10" spans="1:23" ht="12.75">
      <c r="A10" s="10">
        <v>43080</v>
      </c>
      <c r="B10" s="69">
        <v>1077.9</v>
      </c>
      <c r="C10" s="80">
        <v>154.9</v>
      </c>
      <c r="D10" s="113">
        <v>5.5</v>
      </c>
      <c r="E10" s="113">
        <f t="shared" si="0"/>
        <v>149.4</v>
      </c>
      <c r="F10" s="85">
        <v>8.2</v>
      </c>
      <c r="G10" s="85">
        <v>205</v>
      </c>
      <c r="H10" s="69">
        <v>455.4</v>
      </c>
      <c r="I10" s="85">
        <v>147.6</v>
      </c>
      <c r="J10" s="85">
        <v>27.5</v>
      </c>
      <c r="K10" s="85">
        <v>0</v>
      </c>
      <c r="L10" s="85">
        <v>0</v>
      </c>
      <c r="M10" s="69">
        <f t="shared" si="1"/>
        <v>15.459999999999951</v>
      </c>
      <c r="N10" s="69">
        <v>2091.96</v>
      </c>
      <c r="O10" s="78">
        <v>3300</v>
      </c>
      <c r="P10" s="3">
        <f t="shared" si="2"/>
        <v>0.6339272727272728</v>
      </c>
      <c r="Q10" s="2">
        <v>4675.8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43081</v>
      </c>
      <c r="B11" s="69">
        <v>760.91</v>
      </c>
      <c r="C11" s="80">
        <v>490.2</v>
      </c>
      <c r="D11" s="113">
        <v>74.55</v>
      </c>
      <c r="E11" s="113">
        <f t="shared" si="0"/>
        <v>415.65</v>
      </c>
      <c r="F11" s="85">
        <v>26.5</v>
      </c>
      <c r="G11" s="85">
        <v>185.9</v>
      </c>
      <c r="H11" s="69">
        <v>557.6</v>
      </c>
      <c r="I11" s="85">
        <v>100.2</v>
      </c>
      <c r="J11" s="85">
        <v>18.8</v>
      </c>
      <c r="K11" s="85">
        <v>0</v>
      </c>
      <c r="L11" s="85">
        <v>0</v>
      </c>
      <c r="M11" s="69">
        <f>N11-B11-C11-F11-G11-H11-I11-J11-K11-L11</f>
        <v>26.69000000000028</v>
      </c>
      <c r="N11" s="69">
        <v>2166.8</v>
      </c>
      <c r="O11" s="69">
        <v>3500</v>
      </c>
      <c r="P11" s="3">
        <f t="shared" si="2"/>
        <v>0.6190857142857144</v>
      </c>
      <c r="Q11" s="2">
        <v>4675.8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43082</v>
      </c>
      <c r="B12" s="84">
        <v>1332.2</v>
      </c>
      <c r="C12" s="80">
        <v>187.7</v>
      </c>
      <c r="D12" s="113">
        <v>6.9</v>
      </c>
      <c r="E12" s="113">
        <f t="shared" si="0"/>
        <v>180.79999999999998</v>
      </c>
      <c r="F12" s="85">
        <v>9.4</v>
      </c>
      <c r="G12" s="85">
        <v>478.1</v>
      </c>
      <c r="H12" s="69">
        <v>424.7</v>
      </c>
      <c r="I12" s="85">
        <v>49.9</v>
      </c>
      <c r="J12" s="85">
        <v>30.1</v>
      </c>
      <c r="K12" s="85">
        <v>0</v>
      </c>
      <c r="L12" s="85">
        <v>0</v>
      </c>
      <c r="M12" s="69">
        <f>N12-B12-C12-F12-G12-H12-I12-J12-K12-L12</f>
        <v>17.80000000000001</v>
      </c>
      <c r="N12" s="69">
        <v>2529.9</v>
      </c>
      <c r="O12" s="69">
        <v>2500</v>
      </c>
      <c r="P12" s="3">
        <f t="shared" si="2"/>
        <v>1.01196</v>
      </c>
      <c r="Q12" s="2">
        <v>4675.8</v>
      </c>
      <c r="R12" s="75">
        <v>0</v>
      </c>
      <c r="S12" s="69">
        <v>0</v>
      </c>
      <c r="T12" s="76">
        <v>114.3</v>
      </c>
      <c r="U12" s="141">
        <v>0</v>
      </c>
      <c r="V12" s="142"/>
      <c r="W12" s="74">
        <f t="shared" si="3"/>
        <v>114.3</v>
      </c>
    </row>
    <row r="13" spans="1:23" ht="12.75">
      <c r="A13" s="10">
        <v>43083</v>
      </c>
      <c r="B13" s="69">
        <v>3216.8</v>
      </c>
      <c r="C13" s="80">
        <v>211.7</v>
      </c>
      <c r="D13" s="113">
        <v>16.8</v>
      </c>
      <c r="E13" s="113">
        <f t="shared" si="0"/>
        <v>194.89999999999998</v>
      </c>
      <c r="F13" s="85">
        <v>29.6</v>
      </c>
      <c r="G13" s="85">
        <v>267</v>
      </c>
      <c r="H13" s="69">
        <v>1054.8</v>
      </c>
      <c r="I13" s="85">
        <v>68.5</v>
      </c>
      <c r="J13" s="85">
        <v>9.3</v>
      </c>
      <c r="K13" s="85">
        <v>0</v>
      </c>
      <c r="L13" s="85">
        <v>0</v>
      </c>
      <c r="M13" s="69">
        <f>N13-B13-C13-F13-G13-H13-I13-J13-K13-L13</f>
        <v>14.60000000000009</v>
      </c>
      <c r="N13" s="69">
        <v>4872.3</v>
      </c>
      <c r="O13" s="69">
        <v>6000</v>
      </c>
      <c r="P13" s="3">
        <f t="shared" si="2"/>
        <v>0.81205</v>
      </c>
      <c r="Q13" s="2">
        <v>4675.8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43084</v>
      </c>
      <c r="B14" s="69">
        <v>7273.3</v>
      </c>
      <c r="C14" s="80">
        <v>383.7</v>
      </c>
      <c r="D14" s="113">
        <v>76.9</v>
      </c>
      <c r="E14" s="113">
        <f t="shared" si="0"/>
        <v>306.79999999999995</v>
      </c>
      <c r="F14" s="85">
        <v>16.25</v>
      </c>
      <c r="G14" s="85">
        <v>444.4</v>
      </c>
      <c r="H14" s="69">
        <v>723.05</v>
      </c>
      <c r="I14" s="85">
        <v>110.1</v>
      </c>
      <c r="J14" s="85">
        <v>31.5</v>
      </c>
      <c r="K14" s="85">
        <v>0</v>
      </c>
      <c r="L14" s="85">
        <v>0</v>
      </c>
      <c r="M14" s="69">
        <f t="shared" si="1"/>
        <v>31.900000000000574</v>
      </c>
      <c r="N14" s="69">
        <v>9014.2</v>
      </c>
      <c r="O14" s="69">
        <v>9500</v>
      </c>
      <c r="P14" s="3">
        <f t="shared" si="2"/>
        <v>0.948863157894737</v>
      </c>
      <c r="Q14" s="2">
        <v>4675.8</v>
      </c>
      <c r="R14" s="75">
        <v>0</v>
      </c>
      <c r="S14" s="69">
        <v>0</v>
      </c>
      <c r="T14" s="80">
        <v>81.4</v>
      </c>
      <c r="U14" s="141">
        <v>0</v>
      </c>
      <c r="V14" s="142"/>
      <c r="W14" s="74">
        <f t="shared" si="3"/>
        <v>81.4</v>
      </c>
    </row>
    <row r="15" spans="1:23" ht="12.75">
      <c r="A15" s="10">
        <v>43087</v>
      </c>
      <c r="B15" s="69">
        <v>2081.6</v>
      </c>
      <c r="C15" s="69">
        <v>512.1</v>
      </c>
      <c r="D15" s="113">
        <v>105.8</v>
      </c>
      <c r="E15" s="113">
        <f t="shared" si="0"/>
        <v>406.3</v>
      </c>
      <c r="F15" s="88">
        <v>25.5</v>
      </c>
      <c r="G15" s="88">
        <v>516.9</v>
      </c>
      <c r="H15" s="89">
        <v>824.8</v>
      </c>
      <c r="I15" s="88">
        <v>60.1</v>
      </c>
      <c r="J15" s="88">
        <v>6.15</v>
      </c>
      <c r="K15" s="88">
        <v>0</v>
      </c>
      <c r="L15" s="88">
        <v>0</v>
      </c>
      <c r="M15" s="69">
        <f t="shared" si="1"/>
        <v>-11.049999999999843</v>
      </c>
      <c r="N15" s="69">
        <v>4016.1</v>
      </c>
      <c r="O15" s="78">
        <v>7700</v>
      </c>
      <c r="P15" s="3">
        <f>N15/O15</f>
        <v>0.5215714285714286</v>
      </c>
      <c r="Q15" s="2">
        <v>4675.8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43088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8800</v>
      </c>
      <c r="P16" s="3">
        <f t="shared" si="2"/>
        <v>0</v>
      </c>
      <c r="Q16" s="2">
        <v>4675.8</v>
      </c>
      <c r="R16" s="75"/>
      <c r="S16" s="69"/>
      <c r="T16" s="80"/>
      <c r="U16" s="141"/>
      <c r="V16" s="142"/>
      <c r="W16" s="74">
        <f t="shared" si="3"/>
        <v>0</v>
      </c>
    </row>
    <row r="17" spans="1:23" ht="12.75">
      <c r="A17" s="10">
        <v>43089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6500</v>
      </c>
      <c r="P17" s="3">
        <f t="shared" si="2"/>
        <v>0</v>
      </c>
      <c r="Q17" s="2">
        <v>4675.8</v>
      </c>
      <c r="R17" s="75"/>
      <c r="S17" s="69"/>
      <c r="T17" s="80"/>
      <c r="U17" s="141"/>
      <c r="V17" s="142"/>
      <c r="W17" s="74">
        <f t="shared" si="3"/>
        <v>0</v>
      </c>
    </row>
    <row r="18" spans="1:23" ht="12.75">
      <c r="A18" s="10">
        <v>43090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5000</v>
      </c>
      <c r="P18" s="3">
        <f>N18/O18</f>
        <v>0</v>
      </c>
      <c r="Q18" s="2">
        <v>4675.8</v>
      </c>
      <c r="R18" s="75"/>
      <c r="S18" s="69"/>
      <c r="T18" s="76"/>
      <c r="U18" s="141"/>
      <c r="V18" s="142"/>
      <c r="W18" s="74">
        <f t="shared" si="3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4675.8</v>
      </c>
      <c r="R19" s="75"/>
      <c r="S19" s="69"/>
      <c r="T19" s="76"/>
      <c r="U19" s="141"/>
      <c r="V19" s="142"/>
      <c r="W19" s="74">
        <f t="shared" si="3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4675.8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7800</v>
      </c>
      <c r="P21" s="3">
        <f t="shared" si="2"/>
        <v>0</v>
      </c>
      <c r="Q21" s="2">
        <v>4675.8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13100</v>
      </c>
      <c r="P22" s="3">
        <f>N22/O22</f>
        <v>0</v>
      </c>
      <c r="Q22" s="2">
        <v>4675.8</v>
      </c>
      <c r="R22" s="81"/>
      <c r="S22" s="80"/>
      <c r="T22" s="76"/>
      <c r="U22" s="141"/>
      <c r="V22" s="142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8900</v>
      </c>
      <c r="P23" s="3">
        <f t="shared" si="2"/>
        <v>0</v>
      </c>
      <c r="Q23" s="2">
        <v>4675.8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N24">SUM(B4:B23)</f>
        <v>38785.21000000001</v>
      </c>
      <c r="C24" s="92">
        <f t="shared" si="4"/>
        <v>3518.1999999999994</v>
      </c>
      <c r="D24" s="115">
        <f t="shared" si="4"/>
        <v>415.85</v>
      </c>
      <c r="E24" s="115">
        <f t="shared" si="4"/>
        <v>3102.3500000000004</v>
      </c>
      <c r="F24" s="92">
        <f t="shared" si="4"/>
        <v>29.750000000000014</v>
      </c>
      <c r="G24" s="92">
        <f t="shared" si="4"/>
        <v>3422.0000000000005</v>
      </c>
      <c r="H24" s="92">
        <f t="shared" si="4"/>
        <v>5974</v>
      </c>
      <c r="I24" s="92">
        <f t="shared" si="4"/>
        <v>1016.3500000000001</v>
      </c>
      <c r="J24" s="92">
        <f t="shared" si="4"/>
        <v>403.75</v>
      </c>
      <c r="K24" s="92">
        <f t="shared" si="4"/>
        <v>620.4</v>
      </c>
      <c r="L24" s="92">
        <f t="shared" si="4"/>
        <v>2151.3</v>
      </c>
      <c r="M24" s="91">
        <f t="shared" si="4"/>
        <v>189.05000000000032</v>
      </c>
      <c r="N24" s="91">
        <f t="shared" si="4"/>
        <v>56110.01</v>
      </c>
      <c r="O24" s="91">
        <f>SUM(O4:O23)</f>
        <v>132400</v>
      </c>
      <c r="P24" s="93">
        <f>N24/O24</f>
        <v>0.4237916163141994</v>
      </c>
      <c r="Q24" s="2"/>
      <c r="R24" s="82">
        <f>SUM(R4:R23)</f>
        <v>123.34</v>
      </c>
      <c r="S24" s="82">
        <f>SUM(S4:S23)</f>
        <v>0</v>
      </c>
      <c r="T24" s="82">
        <f>SUM(T4:T23)</f>
        <v>965.3399999999999</v>
      </c>
      <c r="U24" s="147">
        <f>SUM(U4:U23)</f>
        <v>1</v>
      </c>
      <c r="V24" s="148"/>
      <c r="W24" s="82">
        <f>R24+S24+U24+T24+V24</f>
        <v>1089.6799999999998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43088</v>
      </c>
      <c r="S29" s="153">
        <v>2.41175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43088</v>
      </c>
      <c r="S39" s="152">
        <v>8006.3019099999365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80"/>
      <c r="K27" s="181"/>
      <c r="L27" s="176" t="s">
        <v>36</v>
      </c>
      <c r="M27" s="177"/>
      <c r="N27" s="178"/>
      <c r="O27" s="172" t="s">
        <v>133</v>
      </c>
      <c r="P27" s="173"/>
    </row>
    <row r="28" spans="1:16" ht="30.75" customHeight="1">
      <c r="A28" s="163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грудень!S39</f>
        <v>8006.3019099999365</v>
      </c>
      <c r="B29" s="49">
        <v>54000</v>
      </c>
      <c r="C29" s="49">
        <v>7978.3</v>
      </c>
      <c r="D29" s="49">
        <v>71305.76000000001</v>
      </c>
      <c r="E29" s="49">
        <v>938.11</v>
      </c>
      <c r="F29" s="49">
        <v>79000</v>
      </c>
      <c r="G29" s="49">
        <v>16671.88</v>
      </c>
      <c r="H29" s="49">
        <v>12</v>
      </c>
      <c r="I29" s="49">
        <v>17</v>
      </c>
      <c r="J29" s="49"/>
      <c r="K29" s="49"/>
      <c r="L29" s="63">
        <f>H29+F29+D29+J29+B29</f>
        <v>204317.76</v>
      </c>
      <c r="M29" s="50">
        <f>C29+E29+G29+I29</f>
        <v>25605.29</v>
      </c>
      <c r="N29" s="51">
        <f>M29-L29</f>
        <v>-178712.47</v>
      </c>
      <c r="O29" s="174">
        <f>грудень!S29</f>
        <v>2.41175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728226.37</v>
      </c>
      <c r="F48" s="1" t="s">
        <v>22</v>
      </c>
      <c r="G48" s="6"/>
      <c r="H48" s="17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169711.22</v>
      </c>
      <c r="G49" s="6"/>
      <c r="H49" s="17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218774.77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24540.06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114990.1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26841.48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35391.69999999995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1325021.66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7978.3</v>
      </c>
    </row>
    <row r="59" spans="1:3" ht="25.5">
      <c r="A59" s="83" t="s">
        <v>54</v>
      </c>
      <c r="B59" s="9">
        <f>D29</f>
        <v>71305.76000000001</v>
      </c>
      <c r="C59" s="9">
        <f>E29</f>
        <v>938.11</v>
      </c>
    </row>
    <row r="60" spans="1:3" ht="12.75">
      <c r="A60" s="83" t="s">
        <v>55</v>
      </c>
      <c r="B60" s="9">
        <f>F29</f>
        <v>79000</v>
      </c>
      <c r="C60" s="9">
        <f>G29</f>
        <v>16671.88</v>
      </c>
    </row>
    <row r="61" spans="1:3" ht="25.5">
      <c r="A61" s="83" t="s">
        <v>56</v>
      </c>
      <c r="B61" s="9">
        <f>H29</f>
        <v>12</v>
      </c>
      <c r="C61" s="9">
        <f>I29</f>
        <v>17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83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86</v>
      </c>
      <c r="S1" s="129"/>
      <c r="T1" s="129"/>
      <c r="U1" s="129"/>
      <c r="V1" s="129"/>
      <c r="W1" s="130"/>
    </row>
    <row r="2" spans="1:23" ht="1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88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91</v>
      </c>
      <c r="S1" s="129"/>
      <c r="T1" s="129"/>
      <c r="U1" s="129"/>
      <c r="V1" s="129"/>
      <c r="W1" s="130"/>
    </row>
    <row r="2" spans="1:23" ht="15" thickBot="1">
      <c r="A2" s="131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94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97</v>
      </c>
      <c r="S1" s="129"/>
      <c r="T1" s="129"/>
      <c r="U1" s="129"/>
      <c r="V1" s="129"/>
      <c r="W1" s="130"/>
    </row>
    <row r="2" spans="1:23" ht="15" thickBo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102</v>
      </c>
      <c r="S1" s="129"/>
      <c r="T1" s="129"/>
      <c r="U1" s="129"/>
      <c r="V1" s="129"/>
      <c r="W1" s="130"/>
    </row>
    <row r="2" spans="1:23" ht="15" thickBot="1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106</v>
      </c>
      <c r="S1" s="129"/>
      <c r="T1" s="129"/>
      <c r="U1" s="129"/>
      <c r="V1" s="129"/>
      <c r="W1" s="130"/>
    </row>
    <row r="2" spans="1:23" ht="15" thickBot="1">
      <c r="A2" s="131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112</v>
      </c>
      <c r="S1" s="129"/>
      <c r="T1" s="129"/>
      <c r="U1" s="129"/>
      <c r="V1" s="129"/>
      <c r="W1" s="130"/>
    </row>
    <row r="2" spans="1:23" ht="1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2017-12-19T10:37:24Z</dcterms:modified>
  <cp:category/>
  <cp:version/>
  <cp:contentType/>
  <cp:contentStatus/>
</cp:coreProperties>
</file>